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135" windowWidth="20115" windowHeight="7425" activeTab="0"/>
  </bookViews>
  <sheets>
    <sheet name="cronograma" sheetId="1" r:id="rId1"/>
    <sheet name="Plan2" sheetId="2" r:id="rId2"/>
    <sheet name="Plan3" sheetId="3" r:id="rId3"/>
  </sheets>
  <definedNames>
    <definedName name="_xlnm.Print_Area" localSheetId="0">'cronograma'!$A$1:$V$51</definedName>
    <definedName name="_xlnm.Print_Titles" localSheetId="0">'cronograma'!$1:$7</definedName>
  </definedNames>
  <calcPr calcId="125725"/>
</workbook>
</file>

<file path=xl/sharedStrings.xml><?xml version="1.0" encoding="utf-8"?>
<sst xmlns="http://schemas.openxmlformats.org/spreadsheetml/2006/main" count="125" uniqueCount="56">
  <si>
    <t>ITEM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</si>
  <si>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</si>
  <si>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</si>
  <si>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</si>
  <si>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</si>
  <si>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</si>
  <si>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</si>
  <si>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</si>
  <si>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</si>
  <si>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</si>
  <si>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</si>
  <si>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</si>
  <si>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</si>
  <si>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DESCRIÇÃO DOS SERVIÇOS</t>
  </si>
  <si>
    <t>SERVIÇOS PRELIMINARES</t>
  </si>
  <si>
    <t>ADMINISTRAÇÃO LOCAL</t>
  </si>
  <si>
    <t>MOVIMENTO DE TERRA</t>
  </si>
  <si>
    <t>ESTRUTURAS DE CONCRETO ARMADO, PROTENDIDO E METÁLICA</t>
  </si>
  <si>
    <t>IMPERMEABILIZAÇÃO</t>
  </si>
  <si>
    <t>URBANIZAÇÃO</t>
  </si>
  <si>
    <t>ACABAMENTOS</t>
  </si>
  <si>
    <t>COMUNICAÇÃO VISUAL</t>
  </si>
  <si>
    <t>SERVIÇOS COMPLEMENTARES</t>
  </si>
  <si>
    <t>INSTALAÇÕES HIDROSSANITÁRIAS</t>
  </si>
  <si>
    <t>INSTALAÇÕES ELÉTRICAS</t>
  </si>
  <si>
    <t>EQUIPAMENTOS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</si>
  <si>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</si>
  <si>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</si>
  <si>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</si>
  <si>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</si>
  <si>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</si>
  <si>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</si>
  <si>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</si>
  <si>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</si>
  <si>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</si>
  <si>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</si>
  <si>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</si>
  <si>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</si>
  <si>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</si>
  <si>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</si>
  <si>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</si>
  <si>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</si>
  <si>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</si>
  <si>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</si>
  <si>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</t>
  </si>
  <si>
    <t>PERIODO</t>
  </si>
  <si>
    <t>%</t>
  </si>
  <si>
    <t>Financ</t>
  </si>
  <si>
    <t>VALOR  SIMPLES ( R$ )</t>
  </si>
  <si>
    <t>VALOR  ACUMULADO ( R$ ) PARCIAL</t>
  </si>
  <si>
    <t>VALOR TOTAL</t>
  </si>
  <si>
    <t>TOTAL PARCIAL</t>
  </si>
  <si>
    <t>GRUPO 13</t>
  </si>
  <si>
    <t>VIA PERMANENTE</t>
  </si>
  <si>
    <t>VLT PARANGABA-MUCURIPE</t>
  </si>
  <si>
    <t>ANEXO D - CRONOGRAMA FÍSICO FINANCEIRO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</si>
</sst>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/>
    </border>
    <border>
      <left style="medium"/>
      <right style="thin">
        <color theme="0"/>
      </right>
      <top/>
      <bottom/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/>
      <top style="medium"/>
      <bottom/>
    </border>
    <border>
      <left style="thin">
        <color theme="0"/>
      </left>
      <right/>
      <top style="medium"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2" fillId="0" borderId="0" xfId="22" applyFont="1" applyFill="1" applyAlignment="1">
      <alignment vertical="center" wrapText="1"/>
      <protection/>
    </xf>
    <xf numFmtId="43" fontId="2" fillId="0" borderId="0" xfId="20" applyFont="1" applyFill="1" applyAlignment="1">
      <alignment horizontal="center" vertical="center"/>
    </xf>
    <xf numFmtId="4" fontId="2" fillId="0" borderId="0" xfId="22" applyNumberFormat="1" applyFont="1" applyFill="1" applyAlignment="1">
      <alignment horizontal="center" vertical="center" wrapText="1"/>
      <protection/>
    </xf>
    <xf numFmtId="0" fontId="2" fillId="0" borderId="0" xfId="22" applyNumberFormat="1" applyFont="1" applyFill="1" applyAlignment="1">
      <alignment horizontal="center" vertical="center"/>
      <protection/>
    </xf>
    <xf numFmtId="0" fontId="0" fillId="0" borderId="0" xfId="0" applyFill="1" applyBorder="1"/>
    <xf numFmtId="10" fontId="3" fillId="0" borderId="0" xfId="21" applyNumberFormat="1" applyFont="1" applyFill="1" applyBorder="1" applyAlignment="1">
      <alignment horizontal="center" vertical="center"/>
    </xf>
    <xf numFmtId="43" fontId="2" fillId="0" borderId="0" xfId="20" applyFont="1" applyFill="1" applyAlignment="1">
      <alignment horizontal="right" vertical="center"/>
    </xf>
    <xf numFmtId="43" fontId="3" fillId="0" borderId="0" xfId="20" applyFont="1" applyFill="1" applyBorder="1" applyAlignment="1">
      <alignment horizontal="right" vertical="center"/>
    </xf>
    <xf numFmtId="43" fontId="0" fillId="0" borderId="0" xfId="20" applyFont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justify" vertical="center"/>
    </xf>
    <xf numFmtId="0" fontId="3" fillId="0" borderId="0" xfId="23" applyFont="1" applyFill="1" applyBorder="1" applyAlignment="1">
      <alignment horizontal="left" vertical="center"/>
      <protection/>
    </xf>
    <xf numFmtId="10" fontId="2" fillId="0" borderId="0" xfId="21" applyNumberFormat="1" applyFont="1" applyFill="1" applyBorder="1" applyAlignment="1">
      <alignment horizontal="center" vertical="center"/>
    </xf>
    <xf numFmtId="43" fontId="2" fillId="0" borderId="0" xfId="20" applyFont="1" applyFill="1" applyBorder="1" applyAlignment="1">
      <alignment horizontal="center" vertical="center"/>
    </xf>
    <xf numFmtId="0" fontId="3" fillId="0" borderId="2" xfId="23" applyFont="1" applyFill="1" applyBorder="1" applyAlignment="1">
      <alignment vertical="center"/>
      <protection/>
    </xf>
    <xf numFmtId="0" fontId="0" fillId="0" borderId="1" xfId="0" applyFill="1" applyBorder="1"/>
    <xf numFmtId="10" fontId="0" fillId="0" borderId="3" xfId="21" applyNumberFormat="1" applyFont="1" applyFill="1" applyBorder="1" applyAlignment="1">
      <alignment horizontal="center" vertical="center"/>
    </xf>
    <xf numFmtId="10" fontId="0" fillId="0" borderId="4" xfId="2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43" fontId="0" fillId="0" borderId="6" xfId="2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justify" vertical="center"/>
    </xf>
    <xf numFmtId="0" fontId="2" fillId="0" borderId="8" xfId="23" applyFont="1" applyFill="1" applyBorder="1" applyAlignment="1">
      <alignment horizontal="left" vertical="center"/>
      <protection/>
    </xf>
    <xf numFmtId="10" fontId="2" fillId="0" borderId="9" xfId="21" applyNumberFormat="1" applyFont="1" applyFill="1" applyBorder="1" applyAlignment="1">
      <alignment horizontal="center" vertical="center"/>
    </xf>
    <xf numFmtId="43" fontId="2" fillId="0" borderId="10" xfId="20" applyFont="1" applyFill="1" applyBorder="1" applyAlignment="1">
      <alignment horizontal="center" vertical="center"/>
    </xf>
    <xf numFmtId="10" fontId="3" fillId="0" borderId="9" xfId="21" applyNumberFormat="1" applyFont="1" applyFill="1" applyBorder="1" applyAlignment="1">
      <alignment horizontal="center" vertical="center"/>
    </xf>
    <xf numFmtId="43" fontId="3" fillId="0" borderId="11" xfId="20" applyFont="1" applyFill="1" applyBorder="1" applyAlignment="1">
      <alignment horizontal="right" vertical="center"/>
    </xf>
    <xf numFmtId="0" fontId="2" fillId="0" borderId="8" xfId="23" applyFont="1" applyFill="1" applyBorder="1" applyAlignment="1">
      <alignment horizontal="left" vertical="center" wrapText="1"/>
      <protection/>
    </xf>
    <xf numFmtId="43" fontId="3" fillId="0" borderId="12" xfId="20" applyFont="1" applyFill="1" applyBorder="1" applyAlignment="1">
      <alignment horizontal="right" vertical="center"/>
    </xf>
    <xf numFmtId="0" fontId="5" fillId="2" borderId="13" xfId="23" applyFont="1" applyFill="1" applyBorder="1" applyAlignment="1">
      <alignment horizontal="center" vertical="center" wrapText="1"/>
      <protection/>
    </xf>
    <xf numFmtId="43" fontId="5" fillId="2" borderId="14" xfId="20" applyFont="1" applyFill="1" applyBorder="1" applyAlignment="1">
      <alignment horizontal="center" vertical="center" wrapText="1"/>
    </xf>
    <xf numFmtId="0" fontId="3" fillId="0" borderId="15" xfId="23" applyFont="1" applyFill="1" applyBorder="1" applyAlignment="1">
      <alignment vertical="center"/>
      <protection/>
    </xf>
    <xf numFmtId="0" fontId="3" fillId="0" borderId="16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17" xfId="23" applyFont="1" applyFill="1" applyBorder="1" applyAlignment="1">
      <alignment vertical="center"/>
      <protection/>
    </xf>
    <xf numFmtId="0" fontId="3" fillId="0" borderId="18" xfId="23" applyFont="1" applyFill="1" applyBorder="1" applyAlignment="1">
      <alignment vertical="center"/>
      <protection/>
    </xf>
    <xf numFmtId="0" fontId="4" fillId="0" borderId="1" xfId="23" applyFont="1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horizontal="left" vertical="center"/>
      <protection/>
    </xf>
    <xf numFmtId="0" fontId="3" fillId="0" borderId="19" xfId="23" applyFont="1" applyFill="1" applyBorder="1" applyAlignment="1">
      <alignment horizontal="left" vertical="center"/>
      <protection/>
    </xf>
    <xf numFmtId="0" fontId="3" fillId="0" borderId="2" xfId="23" applyFont="1" applyFill="1" applyBorder="1" applyAlignment="1">
      <alignment horizontal="left" vertical="center"/>
      <protection/>
    </xf>
    <xf numFmtId="0" fontId="5" fillId="2" borderId="20" xfId="23" applyFont="1" applyFill="1" applyBorder="1" applyAlignment="1">
      <alignment vertical="center" wrapText="1"/>
      <protection/>
    </xf>
    <xf numFmtId="0" fontId="5" fillId="2" borderId="21" xfId="23" applyFont="1" applyFill="1" applyBorder="1" applyAlignment="1">
      <alignment vertical="center" wrapText="1"/>
      <protection/>
    </xf>
    <xf numFmtId="0" fontId="3" fillId="0" borderId="0" xfId="23" applyFont="1" applyFill="1" applyBorder="1" applyAlignment="1">
      <alignment vertical="center"/>
      <protection/>
    </xf>
    <xf numFmtId="10" fontId="3" fillId="0" borderId="22" xfId="21" applyNumberFormat="1" applyFont="1" applyFill="1" applyBorder="1" applyAlignment="1">
      <alignment horizontal="center" vertical="center"/>
    </xf>
    <xf numFmtId="43" fontId="3" fillId="0" borderId="17" xfId="20" applyFont="1" applyFill="1" applyBorder="1" applyAlignment="1">
      <alignment horizontal="right" vertical="center"/>
    </xf>
    <xf numFmtId="10" fontId="2" fillId="0" borderId="23" xfId="21" applyNumberFormat="1" applyFont="1" applyFill="1" applyBorder="1" applyAlignment="1">
      <alignment horizontal="center" vertical="center"/>
    </xf>
    <xf numFmtId="43" fontId="2" fillId="0" borderId="24" xfId="20" applyFont="1" applyFill="1" applyBorder="1" applyAlignment="1">
      <alignment horizontal="center" vertical="center"/>
    </xf>
    <xf numFmtId="10" fontId="2" fillId="0" borderId="25" xfId="21" applyNumberFormat="1" applyFont="1" applyFill="1" applyBorder="1" applyAlignment="1">
      <alignment horizontal="center" vertical="center"/>
    </xf>
    <xf numFmtId="43" fontId="2" fillId="0" borderId="26" xfId="20" applyFont="1" applyFill="1" applyBorder="1" applyAlignment="1">
      <alignment horizontal="center" vertical="center"/>
    </xf>
    <xf numFmtId="10" fontId="2" fillId="0" borderId="26" xfId="21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5" fillId="2" borderId="30" xfId="23" applyFont="1" applyFill="1" applyBorder="1" applyAlignment="1">
      <alignment horizontal="center" vertical="center" wrapText="1"/>
      <protection/>
    </xf>
    <xf numFmtId="0" fontId="5" fillId="2" borderId="31" xfId="23" applyFont="1" applyFill="1" applyBorder="1" applyAlignment="1">
      <alignment horizontal="center" vertical="center" wrapText="1"/>
      <protection/>
    </xf>
    <xf numFmtId="0" fontId="5" fillId="2" borderId="32" xfId="23" applyFont="1" applyFill="1" applyBorder="1" applyAlignment="1">
      <alignment horizontal="center" vertical="center" wrapText="1"/>
      <protection/>
    </xf>
    <xf numFmtId="0" fontId="5" fillId="2" borderId="33" xfId="23" applyFont="1" applyFill="1" applyBorder="1" applyAlignment="1">
      <alignment horizontal="center" vertical="center" wrapText="1"/>
      <protection/>
    </xf>
    <xf numFmtId="0" fontId="5" fillId="2" borderId="34" xfId="23" applyFont="1" applyFill="1" applyBorder="1" applyAlignment="1">
      <alignment horizontal="center" vertical="center" wrapText="1"/>
      <protection/>
    </xf>
    <xf numFmtId="0" fontId="5" fillId="2" borderId="35" xfId="23" applyFont="1" applyFill="1" applyBorder="1" applyAlignment="1">
      <alignment horizontal="center" vertical="center" wrapText="1"/>
      <protection/>
    </xf>
    <xf numFmtId="0" fontId="5" fillId="2" borderId="36" xfId="23" applyFont="1" applyFill="1" applyBorder="1" applyAlignment="1">
      <alignment horizontal="center" vertical="center" wrapText="1"/>
      <protection/>
    </xf>
    <xf numFmtId="0" fontId="5" fillId="2" borderId="37" xfId="23" applyFont="1" applyFill="1" applyBorder="1" applyAlignment="1">
      <alignment horizontal="center" vertical="center" wrapText="1"/>
      <protection/>
    </xf>
    <xf numFmtId="0" fontId="5" fillId="2" borderId="38" xfId="23" applyFont="1" applyFill="1" applyBorder="1" applyAlignment="1">
      <alignment horizontal="center" vertical="center" wrapText="1"/>
      <protection/>
    </xf>
    <xf numFmtId="0" fontId="5" fillId="2" borderId="39" xfId="23" applyFont="1" applyFill="1" applyBorder="1" applyAlignment="1">
      <alignment horizontal="center" vertical="center" wrapText="1"/>
      <protection/>
    </xf>
    <xf numFmtId="0" fontId="3" fillId="0" borderId="40" xfId="23" applyFont="1" applyFill="1" applyBorder="1" applyAlignment="1">
      <alignment horizontal="center" vertical="center"/>
      <protection/>
    </xf>
    <xf numFmtId="0" fontId="3" fillId="0" borderId="15" xfId="23" applyFont="1" applyFill="1" applyBorder="1" applyAlignment="1">
      <alignment horizontal="center" vertical="center"/>
      <protection/>
    </xf>
    <xf numFmtId="0" fontId="5" fillId="2" borderId="41" xfId="23" applyFont="1" applyFill="1" applyBorder="1" applyAlignment="1">
      <alignment horizontal="center" vertical="center" wrapText="1"/>
      <protection/>
    </xf>
    <xf numFmtId="0" fontId="5" fillId="2" borderId="20" xfId="23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17" xfId="23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  <cellStyle name="Normal 2" xfId="22"/>
    <cellStyle name="Normal_PLANILHA (2)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2</xdr:row>
      <xdr:rowOff>66675</xdr:rowOff>
    </xdr:from>
    <xdr:to>
      <xdr:col>21</xdr:col>
      <xdr:colOff>581025</xdr:colOff>
      <xdr:row>4</xdr:row>
      <xdr:rowOff>85725</xdr:rowOff>
    </xdr:to>
    <xdr:pic>
      <xdr:nvPicPr>
        <xdr:cNvPr id="2" name="Picture 1" descr="MWH BRASIL_cap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457200"/>
          <a:ext cx="2152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</xdr:row>
      <xdr:rowOff>0</xdr:rowOff>
    </xdr:from>
    <xdr:to>
      <xdr:col>1</xdr:col>
      <xdr:colOff>552450</xdr:colOff>
      <xdr:row>4</xdr:row>
      <xdr:rowOff>180975</xdr:rowOff>
    </xdr:to>
    <xdr:pic>
      <xdr:nvPicPr>
        <xdr:cNvPr id="3" name="Picture 4" descr="METRÔ-DE-FORTALEZ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90525"/>
          <a:ext cx="1066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4"/>
  <sheetViews>
    <sheetView showGridLines="0" tabSelected="1" view="pageBreakPreview" zoomScaleSheetLayoutView="100" workbookViewId="0" topLeftCell="A1">
      <selection activeCell="F19" sqref="F19"/>
    </sheetView>
  </sheetViews>
  <sheetFormatPr defaultColWidth="9.140625" defaultRowHeight="15"/>
  <cols>
    <col min="1" max="1" width="10.00390625" style="0" bestFit="1" customWidth="1"/>
    <col min="2" max="2" width="29.28125" style="0" customWidth="1"/>
    <col min="3" max="3" width="6.28125" style="0" bestFit="1" customWidth="1"/>
    <col min="4" max="4" width="13.140625" style="0" bestFit="1" customWidth="1"/>
    <col min="5" max="5" width="6.421875" style="0" bestFit="1" customWidth="1"/>
    <col min="6" max="6" width="13.00390625" style="0" bestFit="1" customWidth="1"/>
    <col min="7" max="7" width="6.421875" style="0" bestFit="1" customWidth="1"/>
    <col min="8" max="8" width="13.421875" style="0" bestFit="1" customWidth="1"/>
    <col min="9" max="9" width="6.421875" style="0" bestFit="1" customWidth="1"/>
    <col min="10" max="10" width="13.00390625" style="0" bestFit="1" customWidth="1"/>
    <col min="11" max="11" width="6.421875" style="0" bestFit="1" customWidth="1"/>
    <col min="12" max="12" width="13.00390625" style="0" bestFit="1" customWidth="1"/>
    <col min="13" max="13" width="6.421875" style="0" bestFit="1" customWidth="1"/>
    <col min="14" max="14" width="13.421875" style="0" bestFit="1" customWidth="1"/>
    <col min="15" max="15" width="6.421875" style="0" bestFit="1" customWidth="1"/>
    <col min="16" max="16" width="13.140625" style="0" bestFit="1" customWidth="1"/>
    <col min="17" max="17" width="6.421875" style="0" bestFit="1" customWidth="1"/>
    <col min="18" max="18" width="13.421875" style="0" bestFit="1" customWidth="1"/>
    <col min="19" max="19" width="7.28125" style="0" bestFit="1" customWidth="1"/>
    <col min="20" max="20" width="13.140625" style="0" bestFit="1" customWidth="1"/>
    <col min="21" max="21" width="7.7109375" style="0" customWidth="1"/>
    <col min="22" max="22" width="13.28125" style="0" customWidth="1"/>
    <col min="23" max="23" width="6.28125" style="0" bestFit="1" customWidth="1"/>
    <col min="24" max="24" width="12.00390625" style="0" bestFit="1" customWidth="1"/>
    <col min="25" max="25" width="6.28125" style="0" bestFit="1" customWidth="1"/>
    <col min="26" max="26" width="12.00390625" style="0" bestFit="1" customWidth="1"/>
    <col min="27" max="27" width="6.28125" style="0" bestFit="1" customWidth="1"/>
    <col min="28" max="28" width="12.00390625" style="0" bestFit="1" customWidth="1"/>
    <col min="29" max="29" width="6.28125" style="0" bestFit="1" customWidth="1"/>
    <col min="30" max="30" width="12.00390625" style="0" bestFit="1" customWidth="1"/>
    <col min="31" max="31" width="6.28125" style="0" bestFit="1" customWidth="1"/>
    <col min="32" max="32" width="12.00390625" style="0" bestFit="1" customWidth="1"/>
    <col min="33" max="33" width="6.28125" style="0" bestFit="1" customWidth="1"/>
    <col min="34" max="34" width="12.00390625" style="0" bestFit="1" customWidth="1"/>
    <col min="35" max="35" width="6.28125" style="0" bestFit="1" customWidth="1"/>
    <col min="36" max="36" width="12.00390625" style="0" bestFit="1" customWidth="1"/>
    <col min="37" max="37" width="7.140625" style="0" bestFit="1" customWidth="1"/>
    <col min="38" max="38" width="12.00390625" style="0" bestFit="1" customWidth="1"/>
    <col min="39" max="39" width="8.140625" style="0" customWidth="1"/>
    <col min="40" max="40" width="12.00390625" style="11" bestFit="1" customWidth="1"/>
  </cols>
  <sheetData>
    <row r="1" spans="1:225" ht="15.75" thickBot="1">
      <c r="A1" s="1"/>
      <c r="B1" s="2"/>
      <c r="C1" s="2"/>
      <c r="D1" s="2"/>
      <c r="E1" s="2"/>
      <c r="F1" s="2"/>
      <c r="G1" s="3"/>
      <c r="H1" s="3"/>
      <c r="I1" s="1"/>
      <c r="J1" s="1"/>
      <c r="K1" s="4"/>
      <c r="L1" s="4"/>
      <c r="M1" s="5"/>
      <c r="N1" s="5"/>
      <c r="O1" s="5"/>
      <c r="P1" s="5"/>
      <c r="Q1" s="5"/>
      <c r="R1" s="5"/>
      <c r="S1" s="5"/>
      <c r="T1" s="5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9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225" ht="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33"/>
      <c r="V2" s="3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 ht="15">
      <c r="A3" s="70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ht="15">
      <c r="A4" s="70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5"/>
      <c r="V5" s="36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ht="15.75" thickBo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7"/>
      <c r="V6" s="37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0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ht="15.75" thickBot="1"/>
    <row r="8" spans="1:22" ht="15" customHeight="1">
      <c r="A8" s="57" t="s">
        <v>0</v>
      </c>
      <c r="B8" s="60" t="s">
        <v>13</v>
      </c>
      <c r="C8" s="68" t="s">
        <v>45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3" t="s">
        <v>51</v>
      </c>
      <c r="V8" s="64"/>
    </row>
    <row r="9" spans="1:22" ht="15">
      <c r="A9" s="58"/>
      <c r="B9" s="61"/>
      <c r="C9" s="56" t="s">
        <v>26</v>
      </c>
      <c r="D9" s="56"/>
      <c r="E9" s="56" t="s">
        <v>27</v>
      </c>
      <c r="F9" s="56"/>
      <c r="G9" s="56" t="s">
        <v>28</v>
      </c>
      <c r="H9" s="56"/>
      <c r="I9" s="56" t="s">
        <v>29</v>
      </c>
      <c r="J9" s="56"/>
      <c r="K9" s="56" t="s">
        <v>30</v>
      </c>
      <c r="L9" s="56"/>
      <c r="M9" s="56" t="s">
        <v>31</v>
      </c>
      <c r="N9" s="56"/>
      <c r="O9" s="56" t="s">
        <v>32</v>
      </c>
      <c r="P9" s="56"/>
      <c r="Q9" s="56" t="s">
        <v>33</v>
      </c>
      <c r="R9" s="56"/>
      <c r="S9" s="56" t="s">
        <v>34</v>
      </c>
      <c r="T9" s="56"/>
      <c r="U9" s="56"/>
      <c r="V9" s="65"/>
    </row>
    <row r="10" spans="1:22" ht="15.75" thickBot="1">
      <c r="A10" s="59"/>
      <c r="B10" s="62"/>
      <c r="C10" s="31" t="s">
        <v>46</v>
      </c>
      <c r="D10" s="31" t="s">
        <v>47</v>
      </c>
      <c r="E10" s="31" t="s">
        <v>46</v>
      </c>
      <c r="F10" s="31" t="s">
        <v>47</v>
      </c>
      <c r="G10" s="31" t="s">
        <v>46</v>
      </c>
      <c r="H10" s="31" t="s">
        <v>47</v>
      </c>
      <c r="I10" s="31" t="s">
        <v>46</v>
      </c>
      <c r="J10" s="31" t="s">
        <v>47</v>
      </c>
      <c r="K10" s="31" t="s">
        <v>46</v>
      </c>
      <c r="L10" s="31" t="s">
        <v>47</v>
      </c>
      <c r="M10" s="31" t="s">
        <v>46</v>
      </c>
      <c r="N10" s="31" t="s">
        <v>47</v>
      </c>
      <c r="O10" s="31" t="s">
        <v>46</v>
      </c>
      <c r="P10" s="31" t="s">
        <v>47</v>
      </c>
      <c r="Q10" s="31" t="s">
        <v>46</v>
      </c>
      <c r="R10" s="31" t="s">
        <v>47</v>
      </c>
      <c r="S10" s="31" t="s">
        <v>46</v>
      </c>
      <c r="T10" s="31" t="s">
        <v>47</v>
      </c>
      <c r="U10" s="31" t="s">
        <v>46</v>
      </c>
      <c r="V10" s="32" t="s">
        <v>47</v>
      </c>
    </row>
    <row r="11" spans="1:22" s="7" customFormat="1" ht="9" customHeight="1">
      <c r="A11" s="18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21"/>
      <c r="V11" s="22"/>
    </row>
    <row r="12" spans="1:22" s="12" customFormat="1" ht="15">
      <c r="A12" s="23" t="s">
        <v>1</v>
      </c>
      <c r="B12" s="24" t="s">
        <v>14</v>
      </c>
      <c r="C12" s="25">
        <v>0.1</v>
      </c>
      <c r="D12" s="26">
        <f aca="true" t="shared" si="0" ref="D12:D22">C12*$V34</f>
        <v>637388.402</v>
      </c>
      <c r="E12" s="25">
        <v>0.3</v>
      </c>
      <c r="F12" s="26">
        <f aca="true" t="shared" si="1" ref="F12:F22">E12*$V34</f>
        <v>1912165.2059999998</v>
      </c>
      <c r="G12" s="25">
        <v>0.3</v>
      </c>
      <c r="H12" s="26">
        <f aca="true" t="shared" si="2" ref="H12:H22">G12*$V34</f>
        <v>1912165.2059999998</v>
      </c>
      <c r="I12" s="25">
        <v>0.2</v>
      </c>
      <c r="J12" s="26">
        <f aca="true" t="shared" si="3" ref="J12:J22">I12*$V34</f>
        <v>1274776.804</v>
      </c>
      <c r="K12" s="25">
        <v>0.1</v>
      </c>
      <c r="L12" s="26">
        <f aca="true" t="shared" si="4" ref="L12:L22">K12*$V34</f>
        <v>637388.402</v>
      </c>
      <c r="M12" s="25"/>
      <c r="N12" s="26">
        <f aca="true" t="shared" si="5" ref="N12:N22">M12*$V34</f>
        <v>0</v>
      </c>
      <c r="O12" s="25"/>
      <c r="P12" s="26">
        <f aca="true" t="shared" si="6" ref="P12:P22">O12*$V34</f>
        <v>0</v>
      </c>
      <c r="Q12" s="25"/>
      <c r="R12" s="26">
        <f aca="true" t="shared" si="7" ref="R12:R22">Q12*$V34</f>
        <v>0</v>
      </c>
      <c r="S12" s="25"/>
      <c r="T12" s="26">
        <f aca="true" t="shared" si="8" ref="T12:T22">S12*$V34</f>
        <v>0</v>
      </c>
      <c r="U12" s="27">
        <f aca="true" t="shared" si="9" ref="U12:U23">SUM(S12,Q12,O12,M12,K12,I12,G12,E12,C12)</f>
        <v>1.0000000000000002</v>
      </c>
      <c r="V12" s="28">
        <f aca="true" t="shared" si="10" ref="V12:V24">T12+R12+P12+N12+L12++J12+H12+F12+D12</f>
        <v>6373884.019999999</v>
      </c>
    </row>
    <row r="13" spans="1:22" s="12" customFormat="1" ht="15">
      <c r="A13" s="23" t="s">
        <v>2</v>
      </c>
      <c r="B13" s="24" t="s">
        <v>15</v>
      </c>
      <c r="C13" s="25">
        <v>0.02</v>
      </c>
      <c r="D13" s="26">
        <f t="shared" si="0"/>
        <v>215381.8835999999</v>
      </c>
      <c r="E13" s="25">
        <v>0.04</v>
      </c>
      <c r="F13" s="26">
        <f t="shared" si="1"/>
        <v>430763.7671999998</v>
      </c>
      <c r="G13" s="25">
        <v>0.05</v>
      </c>
      <c r="H13" s="26">
        <f t="shared" si="2"/>
        <v>538454.7089999998</v>
      </c>
      <c r="I13" s="25">
        <v>0.066</v>
      </c>
      <c r="J13" s="26">
        <f t="shared" si="3"/>
        <v>710760.2158799998</v>
      </c>
      <c r="K13" s="25">
        <v>0.066</v>
      </c>
      <c r="L13" s="26">
        <f t="shared" si="4"/>
        <v>710760.2158799998</v>
      </c>
      <c r="M13" s="25">
        <v>0.066</v>
      </c>
      <c r="N13" s="26">
        <f t="shared" si="5"/>
        <v>710760.2158799998</v>
      </c>
      <c r="O13" s="25">
        <v>0.066</v>
      </c>
      <c r="P13" s="26">
        <f t="shared" si="6"/>
        <v>710760.2158799998</v>
      </c>
      <c r="Q13" s="25">
        <v>0.066</v>
      </c>
      <c r="R13" s="26">
        <f t="shared" si="7"/>
        <v>710760.2158799998</v>
      </c>
      <c r="S13" s="25">
        <v>0.066</v>
      </c>
      <c r="T13" s="26">
        <f t="shared" si="8"/>
        <v>710760.2158799998</v>
      </c>
      <c r="U13" s="27">
        <f t="shared" si="9"/>
        <v>0.506</v>
      </c>
      <c r="V13" s="28">
        <f t="shared" si="10"/>
        <v>5449161.655079999</v>
      </c>
    </row>
    <row r="14" spans="1:22" s="12" customFormat="1" ht="15">
      <c r="A14" s="23" t="s">
        <v>3</v>
      </c>
      <c r="B14" s="24" t="s">
        <v>16</v>
      </c>
      <c r="C14" s="25">
        <v>0.03</v>
      </c>
      <c r="D14" s="26">
        <f t="shared" si="0"/>
        <v>684014.7174</v>
      </c>
      <c r="E14" s="25">
        <v>0.1</v>
      </c>
      <c r="F14" s="26">
        <f t="shared" si="1"/>
        <v>2280049.0579999997</v>
      </c>
      <c r="G14" s="25">
        <v>0.15</v>
      </c>
      <c r="H14" s="26">
        <f t="shared" si="2"/>
        <v>3420073.587</v>
      </c>
      <c r="I14" s="25">
        <v>0.15</v>
      </c>
      <c r="J14" s="26">
        <f t="shared" si="3"/>
        <v>3420073.587</v>
      </c>
      <c r="K14" s="25">
        <v>0.15</v>
      </c>
      <c r="L14" s="26">
        <f t="shared" si="4"/>
        <v>3420073.587</v>
      </c>
      <c r="M14" s="25">
        <v>0.2</v>
      </c>
      <c r="N14" s="26">
        <f t="shared" si="5"/>
        <v>4560098.115999999</v>
      </c>
      <c r="O14" s="25">
        <v>0.15</v>
      </c>
      <c r="P14" s="26">
        <f t="shared" si="6"/>
        <v>3420073.587</v>
      </c>
      <c r="Q14" s="25">
        <v>0.05</v>
      </c>
      <c r="R14" s="26">
        <f t="shared" si="7"/>
        <v>1140024.5289999999</v>
      </c>
      <c r="S14" s="25">
        <v>0.02</v>
      </c>
      <c r="T14" s="26">
        <f t="shared" si="8"/>
        <v>456009.81159999996</v>
      </c>
      <c r="U14" s="27">
        <f t="shared" si="9"/>
        <v>1</v>
      </c>
      <c r="V14" s="28">
        <f t="shared" si="10"/>
        <v>22800490.58</v>
      </c>
    </row>
    <row r="15" spans="1:22" s="12" customFormat="1" ht="31.5" customHeight="1">
      <c r="A15" s="23" t="s">
        <v>4</v>
      </c>
      <c r="B15" s="29" t="s">
        <v>17</v>
      </c>
      <c r="C15" s="25"/>
      <c r="D15" s="26">
        <f t="shared" si="0"/>
        <v>0</v>
      </c>
      <c r="E15" s="25"/>
      <c r="F15" s="26">
        <f t="shared" si="1"/>
        <v>0</v>
      </c>
      <c r="G15" s="25">
        <v>0.05</v>
      </c>
      <c r="H15" s="26">
        <f t="shared" si="2"/>
        <v>3712678.094</v>
      </c>
      <c r="I15" s="25">
        <v>0.08</v>
      </c>
      <c r="J15" s="26">
        <f t="shared" si="3"/>
        <v>5940284.9503999995</v>
      </c>
      <c r="K15" s="25">
        <v>0.1</v>
      </c>
      <c r="L15" s="26">
        <f t="shared" si="4"/>
        <v>7425356.188</v>
      </c>
      <c r="M15" s="25">
        <v>0.1</v>
      </c>
      <c r="N15" s="26">
        <f t="shared" si="5"/>
        <v>7425356.188</v>
      </c>
      <c r="O15" s="25">
        <v>0.1</v>
      </c>
      <c r="P15" s="26">
        <f t="shared" si="6"/>
        <v>7425356.188</v>
      </c>
      <c r="Q15" s="25">
        <v>0.1</v>
      </c>
      <c r="R15" s="26">
        <f t="shared" si="7"/>
        <v>7425356.188</v>
      </c>
      <c r="S15" s="25">
        <v>0.09</v>
      </c>
      <c r="T15" s="26">
        <f t="shared" si="8"/>
        <v>6682820.569199999</v>
      </c>
      <c r="U15" s="27">
        <f t="shared" si="9"/>
        <v>0.62</v>
      </c>
      <c r="V15" s="28">
        <f t="shared" si="10"/>
        <v>46037208.3656</v>
      </c>
    </row>
    <row r="16" spans="1:22" s="12" customFormat="1" ht="15">
      <c r="A16" s="23" t="s">
        <v>5</v>
      </c>
      <c r="B16" s="24" t="s">
        <v>18</v>
      </c>
      <c r="C16" s="25"/>
      <c r="D16" s="26">
        <f t="shared" si="0"/>
        <v>0</v>
      </c>
      <c r="E16" s="25"/>
      <c r="F16" s="26">
        <f t="shared" si="1"/>
        <v>0</v>
      </c>
      <c r="G16" s="25">
        <v>0.01</v>
      </c>
      <c r="H16" s="26">
        <f t="shared" si="2"/>
        <v>15.984000000000002</v>
      </c>
      <c r="I16" s="25"/>
      <c r="J16" s="26">
        <f t="shared" si="3"/>
        <v>0</v>
      </c>
      <c r="K16" s="25"/>
      <c r="L16" s="26">
        <f t="shared" si="4"/>
        <v>0</v>
      </c>
      <c r="M16" s="25"/>
      <c r="N16" s="26">
        <f t="shared" si="5"/>
        <v>0</v>
      </c>
      <c r="O16" s="25"/>
      <c r="P16" s="26">
        <f t="shared" si="6"/>
        <v>0</v>
      </c>
      <c r="Q16" s="25">
        <v>0.15</v>
      </c>
      <c r="R16" s="26">
        <f t="shared" si="7"/>
        <v>239.76</v>
      </c>
      <c r="S16" s="25">
        <v>0.3</v>
      </c>
      <c r="T16" s="26">
        <f t="shared" si="8"/>
        <v>479.52</v>
      </c>
      <c r="U16" s="27">
        <f t="shared" si="9"/>
        <v>0.45999999999999996</v>
      </c>
      <c r="V16" s="28">
        <f t="shared" si="10"/>
        <v>735.264</v>
      </c>
    </row>
    <row r="17" spans="1:22" s="12" customFormat="1" ht="15">
      <c r="A17" s="23" t="s">
        <v>6</v>
      </c>
      <c r="B17" s="24" t="s">
        <v>19</v>
      </c>
      <c r="C17" s="25"/>
      <c r="D17" s="26">
        <f t="shared" si="0"/>
        <v>0</v>
      </c>
      <c r="E17" s="25"/>
      <c r="F17" s="26">
        <f t="shared" si="1"/>
        <v>0</v>
      </c>
      <c r="G17" s="25"/>
      <c r="H17" s="26">
        <f t="shared" si="2"/>
        <v>0</v>
      </c>
      <c r="I17" s="25"/>
      <c r="J17" s="26">
        <f t="shared" si="3"/>
        <v>0</v>
      </c>
      <c r="K17" s="25"/>
      <c r="L17" s="26">
        <f t="shared" si="4"/>
        <v>0</v>
      </c>
      <c r="M17" s="25"/>
      <c r="N17" s="26">
        <f t="shared" si="5"/>
        <v>0</v>
      </c>
      <c r="O17" s="25"/>
      <c r="P17" s="26">
        <f t="shared" si="6"/>
        <v>0</v>
      </c>
      <c r="Q17" s="25"/>
      <c r="R17" s="26">
        <f t="shared" si="7"/>
        <v>0</v>
      </c>
      <c r="S17" s="25"/>
      <c r="T17" s="26">
        <f t="shared" si="8"/>
        <v>0</v>
      </c>
      <c r="U17" s="27">
        <f t="shared" si="9"/>
        <v>0</v>
      </c>
      <c r="V17" s="28">
        <f t="shared" si="10"/>
        <v>0</v>
      </c>
    </row>
    <row r="18" spans="1:22" s="12" customFormat="1" ht="15">
      <c r="A18" s="23" t="s">
        <v>7</v>
      </c>
      <c r="B18" s="24" t="s">
        <v>20</v>
      </c>
      <c r="C18" s="25"/>
      <c r="D18" s="26">
        <f t="shared" si="0"/>
        <v>0</v>
      </c>
      <c r="E18" s="25"/>
      <c r="F18" s="26">
        <f t="shared" si="1"/>
        <v>0</v>
      </c>
      <c r="G18" s="25"/>
      <c r="H18" s="26">
        <f t="shared" si="2"/>
        <v>0</v>
      </c>
      <c r="I18" s="25"/>
      <c r="J18" s="26">
        <f t="shared" si="3"/>
        <v>0</v>
      </c>
      <c r="K18" s="25"/>
      <c r="L18" s="26">
        <f t="shared" si="4"/>
        <v>0</v>
      </c>
      <c r="M18" s="25"/>
      <c r="N18" s="26">
        <f t="shared" si="5"/>
        <v>0</v>
      </c>
      <c r="O18" s="25"/>
      <c r="P18" s="26">
        <f t="shared" si="6"/>
        <v>0</v>
      </c>
      <c r="Q18" s="25"/>
      <c r="R18" s="26">
        <f t="shared" si="7"/>
        <v>0</v>
      </c>
      <c r="S18" s="25"/>
      <c r="T18" s="26">
        <f t="shared" si="8"/>
        <v>0</v>
      </c>
      <c r="U18" s="27">
        <f t="shared" si="9"/>
        <v>0</v>
      </c>
      <c r="V18" s="28">
        <f t="shared" si="10"/>
        <v>0</v>
      </c>
    </row>
    <row r="19" spans="1:22" s="12" customFormat="1" ht="15">
      <c r="A19" s="23" t="s">
        <v>8</v>
      </c>
      <c r="B19" s="24" t="s">
        <v>21</v>
      </c>
      <c r="C19" s="25"/>
      <c r="D19" s="26">
        <f t="shared" si="0"/>
        <v>0</v>
      </c>
      <c r="E19" s="25"/>
      <c r="F19" s="26">
        <f t="shared" si="1"/>
        <v>0</v>
      </c>
      <c r="G19" s="25"/>
      <c r="H19" s="26">
        <f t="shared" si="2"/>
        <v>0</v>
      </c>
      <c r="I19" s="25"/>
      <c r="J19" s="26">
        <f t="shared" si="3"/>
        <v>0</v>
      </c>
      <c r="K19" s="25"/>
      <c r="L19" s="26">
        <f t="shared" si="4"/>
        <v>0</v>
      </c>
      <c r="M19" s="25"/>
      <c r="N19" s="26">
        <f t="shared" si="5"/>
        <v>0</v>
      </c>
      <c r="O19" s="25"/>
      <c r="P19" s="26">
        <f t="shared" si="6"/>
        <v>0</v>
      </c>
      <c r="Q19" s="25"/>
      <c r="R19" s="26">
        <f t="shared" si="7"/>
        <v>0</v>
      </c>
      <c r="S19" s="25"/>
      <c r="T19" s="26">
        <f t="shared" si="8"/>
        <v>0</v>
      </c>
      <c r="U19" s="27">
        <f t="shared" si="9"/>
        <v>0</v>
      </c>
      <c r="V19" s="28">
        <f t="shared" si="10"/>
        <v>0</v>
      </c>
    </row>
    <row r="20" spans="1:22" s="12" customFormat="1" ht="15.75" customHeight="1">
      <c r="A20" s="23" t="s">
        <v>9</v>
      </c>
      <c r="B20" s="24" t="s">
        <v>22</v>
      </c>
      <c r="C20" s="25"/>
      <c r="D20" s="26">
        <f t="shared" si="0"/>
        <v>0</v>
      </c>
      <c r="E20" s="25"/>
      <c r="F20" s="26">
        <f t="shared" si="1"/>
        <v>0</v>
      </c>
      <c r="G20" s="25"/>
      <c r="H20" s="26">
        <f t="shared" si="2"/>
        <v>0</v>
      </c>
      <c r="I20" s="25"/>
      <c r="J20" s="26">
        <f t="shared" si="3"/>
        <v>0</v>
      </c>
      <c r="K20" s="25"/>
      <c r="L20" s="26">
        <f t="shared" si="4"/>
        <v>0</v>
      </c>
      <c r="M20" s="25"/>
      <c r="N20" s="26">
        <f t="shared" si="5"/>
        <v>0</v>
      </c>
      <c r="O20" s="25"/>
      <c r="P20" s="26">
        <f t="shared" si="6"/>
        <v>0</v>
      </c>
      <c r="Q20" s="25"/>
      <c r="R20" s="26">
        <f t="shared" si="7"/>
        <v>0</v>
      </c>
      <c r="S20" s="25"/>
      <c r="T20" s="26">
        <f t="shared" si="8"/>
        <v>0</v>
      </c>
      <c r="U20" s="27">
        <f t="shared" si="9"/>
        <v>0</v>
      </c>
      <c r="V20" s="28">
        <f t="shared" si="10"/>
        <v>0</v>
      </c>
    </row>
    <row r="21" spans="1:22" s="12" customFormat="1" ht="15">
      <c r="A21" s="23" t="s">
        <v>10</v>
      </c>
      <c r="B21" s="24" t="s">
        <v>23</v>
      </c>
      <c r="C21" s="25"/>
      <c r="D21" s="26">
        <f t="shared" si="0"/>
        <v>0</v>
      </c>
      <c r="E21" s="25"/>
      <c r="F21" s="26">
        <f t="shared" si="1"/>
        <v>0</v>
      </c>
      <c r="G21" s="25"/>
      <c r="H21" s="26">
        <f t="shared" si="2"/>
        <v>0</v>
      </c>
      <c r="I21" s="25"/>
      <c r="J21" s="26">
        <f t="shared" si="3"/>
        <v>0</v>
      </c>
      <c r="K21" s="25"/>
      <c r="L21" s="26">
        <f t="shared" si="4"/>
        <v>0</v>
      </c>
      <c r="M21" s="25">
        <v>0.01</v>
      </c>
      <c r="N21" s="26">
        <f t="shared" si="5"/>
        <v>5117.024100000002</v>
      </c>
      <c r="O21" s="25">
        <v>0.03</v>
      </c>
      <c r="P21" s="26">
        <f t="shared" si="6"/>
        <v>15351.072300000005</v>
      </c>
      <c r="Q21" s="25">
        <v>0.05</v>
      </c>
      <c r="R21" s="26">
        <f t="shared" si="7"/>
        <v>25585.12050000001</v>
      </c>
      <c r="S21" s="25">
        <v>0.15</v>
      </c>
      <c r="T21" s="26">
        <f t="shared" si="8"/>
        <v>76755.36150000003</v>
      </c>
      <c r="U21" s="27">
        <f t="shared" si="9"/>
        <v>0.24000000000000002</v>
      </c>
      <c r="V21" s="28">
        <f t="shared" si="10"/>
        <v>122808.57840000006</v>
      </c>
    </row>
    <row r="22" spans="1:22" s="12" customFormat="1" ht="15">
      <c r="A22" s="23" t="s">
        <v>11</v>
      </c>
      <c r="B22" s="24" t="s">
        <v>24</v>
      </c>
      <c r="C22" s="25"/>
      <c r="D22" s="26">
        <f t="shared" si="0"/>
        <v>0</v>
      </c>
      <c r="E22" s="25"/>
      <c r="F22" s="26">
        <f t="shared" si="1"/>
        <v>0</v>
      </c>
      <c r="G22" s="25"/>
      <c r="H22" s="26">
        <f t="shared" si="2"/>
        <v>0</v>
      </c>
      <c r="I22" s="25"/>
      <c r="J22" s="26">
        <f t="shared" si="3"/>
        <v>0</v>
      </c>
      <c r="K22" s="25"/>
      <c r="L22" s="26">
        <f t="shared" si="4"/>
        <v>0</v>
      </c>
      <c r="M22" s="25"/>
      <c r="N22" s="26">
        <f t="shared" si="5"/>
        <v>0</v>
      </c>
      <c r="O22" s="25">
        <v>0.01</v>
      </c>
      <c r="P22" s="26">
        <f t="shared" si="6"/>
        <v>14343.327600000008</v>
      </c>
      <c r="Q22" s="25">
        <v>0.03</v>
      </c>
      <c r="R22" s="26">
        <f t="shared" si="7"/>
        <v>43029.98280000002</v>
      </c>
      <c r="S22" s="25">
        <v>0.05</v>
      </c>
      <c r="T22" s="26">
        <f t="shared" si="8"/>
        <v>71716.63800000004</v>
      </c>
      <c r="U22" s="27">
        <f t="shared" si="9"/>
        <v>0.09</v>
      </c>
      <c r="V22" s="28">
        <f t="shared" si="10"/>
        <v>129089.94840000007</v>
      </c>
    </row>
    <row r="23" spans="1:22" s="12" customFormat="1" ht="15">
      <c r="A23" s="23" t="s">
        <v>12</v>
      </c>
      <c r="B23" s="24" t="s">
        <v>25</v>
      </c>
      <c r="C23" s="25"/>
      <c r="D23" s="26">
        <f aca="true" t="shared" si="11" ref="D23:D24">C23*$V45</f>
        <v>0</v>
      </c>
      <c r="E23" s="25"/>
      <c r="F23" s="26">
        <f aca="true" t="shared" si="12" ref="F23:F24">E23*$V45</f>
        <v>0</v>
      </c>
      <c r="G23" s="25"/>
      <c r="H23" s="26">
        <f aca="true" t="shared" si="13" ref="H23:H24">G23*$V45</f>
        <v>0</v>
      </c>
      <c r="I23" s="25"/>
      <c r="J23" s="26">
        <f aca="true" t="shared" si="14" ref="J23:J24">I23*$V45</f>
        <v>0</v>
      </c>
      <c r="K23" s="25"/>
      <c r="L23" s="26">
        <f aca="true" t="shared" si="15" ref="L23:L24">K23*$V45</f>
        <v>0</v>
      </c>
      <c r="M23" s="25"/>
      <c r="N23" s="26">
        <f aca="true" t="shared" si="16" ref="N23:N24">M23*$V45</f>
        <v>0</v>
      </c>
      <c r="O23" s="25"/>
      <c r="P23" s="26">
        <f aca="true" t="shared" si="17" ref="P23:P24">O23*$V45</f>
        <v>0</v>
      </c>
      <c r="Q23" s="25"/>
      <c r="R23" s="26">
        <f aca="true" t="shared" si="18" ref="R23:R24">Q23*$V45</f>
        <v>0</v>
      </c>
      <c r="S23" s="25"/>
      <c r="T23" s="26">
        <f aca="true" t="shared" si="19" ref="T23:T24">S23*$V45</f>
        <v>0</v>
      </c>
      <c r="U23" s="27">
        <f t="shared" si="9"/>
        <v>0</v>
      </c>
      <c r="V23" s="28">
        <f t="shared" si="10"/>
        <v>0</v>
      </c>
    </row>
    <row r="24" spans="1:22" ht="15">
      <c r="A24" s="23" t="s">
        <v>52</v>
      </c>
      <c r="B24" s="24" t="s">
        <v>53</v>
      </c>
      <c r="C24" s="25"/>
      <c r="D24" s="26">
        <f t="shared" si="11"/>
        <v>0</v>
      </c>
      <c r="E24" s="25">
        <v>0.05</v>
      </c>
      <c r="F24" s="26">
        <f t="shared" si="12"/>
        <v>2823998.6104999995</v>
      </c>
      <c r="G24" s="25">
        <v>0.05</v>
      </c>
      <c r="H24" s="26">
        <f t="shared" si="13"/>
        <v>2823998.6104999995</v>
      </c>
      <c r="I24" s="25">
        <v>0.05</v>
      </c>
      <c r="J24" s="26">
        <f t="shared" si="14"/>
        <v>2823998.6104999995</v>
      </c>
      <c r="K24" s="25">
        <v>0.05</v>
      </c>
      <c r="L24" s="26">
        <f t="shared" si="15"/>
        <v>2823998.6104999995</v>
      </c>
      <c r="M24" s="25">
        <v>0.05</v>
      </c>
      <c r="N24" s="26">
        <f t="shared" si="16"/>
        <v>2823998.6104999995</v>
      </c>
      <c r="O24" s="25">
        <v>0.05</v>
      </c>
      <c r="P24" s="26">
        <f t="shared" si="17"/>
        <v>2823998.6104999995</v>
      </c>
      <c r="Q24" s="25">
        <v>0.05</v>
      </c>
      <c r="R24" s="26">
        <f t="shared" si="18"/>
        <v>2823998.6104999995</v>
      </c>
      <c r="S24" s="25">
        <v>0.05</v>
      </c>
      <c r="T24" s="26">
        <f t="shared" si="19"/>
        <v>2823998.6104999995</v>
      </c>
      <c r="U24" s="27">
        <f>SUM(S24,Q24,O24,M24,K24,I24,G24,E24,C24,S4,Q4,O4,M4,K4,I4,G4,E4,C4)</f>
        <v>0.39999999999999997</v>
      </c>
      <c r="V24" s="28">
        <f t="shared" si="10"/>
        <v>22591988.884</v>
      </c>
    </row>
    <row r="25" spans="1:22" s="7" customFormat="1" ht="7.5" customHeight="1">
      <c r="A25" s="13"/>
      <c r="B25" s="14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8"/>
      <c r="V25" s="46"/>
    </row>
    <row r="26" spans="1:22" s="12" customFormat="1" ht="15">
      <c r="A26" s="54" t="s">
        <v>48</v>
      </c>
      <c r="B26" s="55"/>
      <c r="C26" s="25">
        <f>D26/$V50</f>
        <v>0.007489351577145035</v>
      </c>
      <c r="D26" s="26">
        <f>SUM(D12:D24)</f>
        <v>1536785.003</v>
      </c>
      <c r="E26" s="25">
        <f>F26/$V50</f>
        <v>0.036292016220617764</v>
      </c>
      <c r="F26" s="26">
        <f>SUM(F12:F24)</f>
        <v>7446976.641699999</v>
      </c>
      <c r="G26" s="25">
        <f>H26/$V50</f>
        <v>0.060466022997797755</v>
      </c>
      <c r="H26" s="26">
        <f>SUM(H12:H24)</f>
        <v>12407386.190499999</v>
      </c>
      <c r="I26" s="25">
        <f>J26/$V50</f>
        <v>0.06905541050067196</v>
      </c>
      <c r="J26" s="26">
        <f>SUM(J12:J24)</f>
        <v>14169894.16778</v>
      </c>
      <c r="K26" s="25">
        <f>L26/$V50</f>
        <v>0.07318649895437652</v>
      </c>
      <c r="L26" s="26">
        <f>SUM(L12:L24)</f>
        <v>15017577.00338</v>
      </c>
      <c r="M26" s="25">
        <f>N26/$V50</f>
        <v>0.07566097772373444</v>
      </c>
      <c r="N26" s="26">
        <f>SUM(N12:N24)</f>
        <v>15525330.15448</v>
      </c>
      <c r="O26" s="25">
        <f>P26/$V50</f>
        <v>0.07022496951195963</v>
      </c>
      <c r="P26" s="26">
        <f>SUM(P12:P24)</f>
        <v>14409883.001279999</v>
      </c>
      <c r="Q26" s="25">
        <f>R26/$V50</f>
        <v>0.05930424703131877</v>
      </c>
      <c r="R26" s="26">
        <f>SUM(R12:R24)</f>
        <v>12168994.40668</v>
      </c>
      <c r="S26" s="25">
        <f>T26/$V50</f>
        <v>0.05274245408554212</v>
      </c>
      <c r="T26" s="26">
        <f>SUM(T12:T24)</f>
        <v>10822540.726679998</v>
      </c>
      <c r="U26" s="25"/>
      <c r="V26" s="28"/>
    </row>
    <row r="27" spans="1:22" s="12" customFormat="1" ht="15">
      <c r="A27" s="54" t="s">
        <v>49</v>
      </c>
      <c r="B27" s="55"/>
      <c r="C27" s="25">
        <f>C26</f>
        <v>0.007489351577145035</v>
      </c>
      <c r="D27" s="26">
        <f>D26</f>
        <v>1536785.003</v>
      </c>
      <c r="E27" s="25">
        <f>E26+C27</f>
        <v>0.0437813677977628</v>
      </c>
      <c r="F27" s="26">
        <f>D27+F26</f>
        <v>8983761.644699998</v>
      </c>
      <c r="G27" s="25">
        <f>G26+E27</f>
        <v>0.10424739079556056</v>
      </c>
      <c r="H27" s="26">
        <f>F27+H26</f>
        <v>21391147.835199997</v>
      </c>
      <c r="I27" s="25">
        <f>I26+G27</f>
        <v>0.17330280129623252</v>
      </c>
      <c r="J27" s="26">
        <f>H27+J26</f>
        <v>35561042.002979994</v>
      </c>
      <c r="K27" s="25">
        <f>K26+I27</f>
        <v>0.24648930025060906</v>
      </c>
      <c r="L27" s="26">
        <f>J27+L26</f>
        <v>50578619.006359994</v>
      </c>
      <c r="M27" s="25">
        <f>M26+K27</f>
        <v>0.3221502779743435</v>
      </c>
      <c r="N27" s="26">
        <f>L27+N26</f>
        <v>66103949.16083999</v>
      </c>
      <c r="O27" s="25">
        <f>O26+M27</f>
        <v>0.3923752474863031</v>
      </c>
      <c r="P27" s="26">
        <f>N27+P26</f>
        <v>80513832.16211998</v>
      </c>
      <c r="Q27" s="25">
        <f>Q26+O27</f>
        <v>0.45167949451762185</v>
      </c>
      <c r="R27" s="26">
        <f>P27+R26</f>
        <v>92682826.56879999</v>
      </c>
      <c r="S27" s="25">
        <f>S26+Q27</f>
        <v>0.504421948603164</v>
      </c>
      <c r="T27" s="26">
        <f>R27+T26</f>
        <v>103505367.29547998</v>
      </c>
      <c r="U27" s="27"/>
      <c r="V27" s="28"/>
    </row>
    <row r="28" spans="1:22" s="12" customFormat="1" ht="15.75" thickBot="1">
      <c r="A28" s="52" t="s">
        <v>50</v>
      </c>
      <c r="B28" s="53"/>
      <c r="C28" s="47"/>
      <c r="D28" s="48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5"/>
      <c r="V28" s="30">
        <f>SUM(V24,V23,V22,V21,V20,V19,V18,V17,V16,V15,V14,V13,V12)</f>
        <v>103505367.29548</v>
      </c>
    </row>
    <row r="29" ht="15.75" thickBot="1"/>
    <row r="30" spans="1:22" ht="15">
      <c r="A30" s="57" t="s">
        <v>0</v>
      </c>
      <c r="B30" s="60" t="s">
        <v>13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63" t="s">
        <v>44</v>
      </c>
      <c r="V30" s="64"/>
    </row>
    <row r="31" spans="1:22" ht="15">
      <c r="A31" s="58"/>
      <c r="B31" s="61"/>
      <c r="C31" s="56" t="s">
        <v>35</v>
      </c>
      <c r="D31" s="56"/>
      <c r="E31" s="56" t="s">
        <v>36</v>
      </c>
      <c r="F31" s="56"/>
      <c r="G31" s="56" t="s">
        <v>37</v>
      </c>
      <c r="H31" s="56"/>
      <c r="I31" s="56" t="s">
        <v>38</v>
      </c>
      <c r="J31" s="56"/>
      <c r="K31" s="56" t="s">
        <v>39</v>
      </c>
      <c r="L31" s="56"/>
      <c r="M31" s="56" t="s">
        <v>40</v>
      </c>
      <c r="N31" s="56"/>
      <c r="O31" s="56" t="s">
        <v>41</v>
      </c>
      <c r="P31" s="56"/>
      <c r="Q31" s="56" t="s">
        <v>42</v>
      </c>
      <c r="R31" s="56"/>
      <c r="S31" s="56" t="s">
        <v>43</v>
      </c>
      <c r="T31" s="56"/>
      <c r="U31" s="56"/>
      <c r="V31" s="65"/>
    </row>
    <row r="32" spans="1:22" ht="15.75" thickBot="1">
      <c r="A32" s="59"/>
      <c r="B32" s="62"/>
      <c r="C32" s="31" t="s">
        <v>46</v>
      </c>
      <c r="D32" s="31" t="s">
        <v>47</v>
      </c>
      <c r="E32" s="31" t="s">
        <v>46</v>
      </c>
      <c r="F32" s="31" t="s">
        <v>47</v>
      </c>
      <c r="G32" s="31" t="s">
        <v>46</v>
      </c>
      <c r="H32" s="31" t="s">
        <v>47</v>
      </c>
      <c r="I32" s="31" t="s">
        <v>46</v>
      </c>
      <c r="J32" s="31" t="s">
        <v>47</v>
      </c>
      <c r="K32" s="31" t="s">
        <v>46</v>
      </c>
      <c r="L32" s="31" t="s">
        <v>47</v>
      </c>
      <c r="M32" s="31" t="s">
        <v>46</v>
      </c>
      <c r="N32" s="31" t="s">
        <v>47</v>
      </c>
      <c r="O32" s="31" t="s">
        <v>46</v>
      </c>
      <c r="P32" s="31" t="s">
        <v>47</v>
      </c>
      <c r="Q32" s="31" t="s">
        <v>46</v>
      </c>
      <c r="R32" s="31" t="s">
        <v>47</v>
      </c>
      <c r="S32" s="31" t="s">
        <v>46</v>
      </c>
      <c r="T32" s="31" t="s">
        <v>47</v>
      </c>
      <c r="U32" s="31" t="s">
        <v>46</v>
      </c>
      <c r="V32" s="32" t="s">
        <v>47</v>
      </c>
    </row>
    <row r="33" spans="1:22" ht="15">
      <c r="A33" s="18"/>
      <c r="B33" s="7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21"/>
      <c r="V33" s="22"/>
    </row>
    <row r="34" spans="1:22" ht="15">
      <c r="A34" s="23" t="s">
        <v>1</v>
      </c>
      <c r="B34" s="24" t="s">
        <v>14</v>
      </c>
      <c r="C34" s="25"/>
      <c r="D34" s="26">
        <f aca="true" t="shared" si="20" ref="D34:D46">C34*$V34</f>
        <v>0</v>
      </c>
      <c r="E34" s="25"/>
      <c r="F34" s="26">
        <f aca="true" t="shared" si="21" ref="F34:F46">E34*$V34</f>
        <v>0</v>
      </c>
      <c r="G34" s="25"/>
      <c r="H34" s="26">
        <f aca="true" t="shared" si="22" ref="H34:H46">G34*$V34</f>
        <v>0</v>
      </c>
      <c r="I34" s="25"/>
      <c r="J34" s="26">
        <f aca="true" t="shared" si="23" ref="J34:J46">I34*$V34</f>
        <v>0</v>
      </c>
      <c r="K34" s="25"/>
      <c r="L34" s="26">
        <f aca="true" t="shared" si="24" ref="L34:L46">K34*$V34</f>
        <v>0</v>
      </c>
      <c r="M34" s="25"/>
      <c r="N34" s="26">
        <f aca="true" t="shared" si="25" ref="N34:N46">M34*$V34</f>
        <v>0</v>
      </c>
      <c r="O34" s="25"/>
      <c r="P34" s="26">
        <f aca="true" t="shared" si="26" ref="P34:P46">O34*$V34</f>
        <v>0</v>
      </c>
      <c r="Q34" s="25"/>
      <c r="R34" s="26">
        <f aca="true" t="shared" si="27" ref="R34:R46">Q34*$V34</f>
        <v>0</v>
      </c>
      <c r="S34" s="25"/>
      <c r="T34" s="26">
        <f aca="true" t="shared" si="28" ref="T34:T46">S34*$V34</f>
        <v>0</v>
      </c>
      <c r="U34" s="27">
        <f aca="true" t="shared" si="29" ref="U34:U46">SUM(S34,Q34,O34,M34,K34,I34,G34,E34,C34,S12,Q12,O12,M12,K12,I12,G12,E12,C12)</f>
        <v>1.0000000000000002</v>
      </c>
      <c r="V34" s="28">
        <v>6373884.02</v>
      </c>
    </row>
    <row r="35" spans="1:22" ht="15">
      <c r="A35" s="23" t="s">
        <v>2</v>
      </c>
      <c r="B35" s="24" t="s">
        <v>15</v>
      </c>
      <c r="C35" s="25">
        <v>0.066</v>
      </c>
      <c r="D35" s="26">
        <f t="shared" si="20"/>
        <v>710760.2158799998</v>
      </c>
      <c r="E35" s="25">
        <v>0.066</v>
      </c>
      <c r="F35" s="26">
        <f t="shared" si="21"/>
        <v>710760.2158799998</v>
      </c>
      <c r="G35" s="25">
        <v>0.066</v>
      </c>
      <c r="H35" s="26">
        <f t="shared" si="22"/>
        <v>710760.2158799998</v>
      </c>
      <c r="I35" s="25">
        <v>0.066</v>
      </c>
      <c r="J35" s="26">
        <f t="shared" si="23"/>
        <v>710760.2158799998</v>
      </c>
      <c r="K35" s="25">
        <v>0.066</v>
      </c>
      <c r="L35" s="26">
        <f t="shared" si="24"/>
        <v>710760.2158799998</v>
      </c>
      <c r="M35" s="25">
        <v>0.064</v>
      </c>
      <c r="N35" s="26">
        <f t="shared" si="25"/>
        <v>689222.0275199998</v>
      </c>
      <c r="O35" s="25">
        <v>0.05</v>
      </c>
      <c r="P35" s="26">
        <f t="shared" si="26"/>
        <v>538454.7089999998</v>
      </c>
      <c r="Q35" s="25">
        <v>0.03</v>
      </c>
      <c r="R35" s="26">
        <f t="shared" si="27"/>
        <v>323072.82539999986</v>
      </c>
      <c r="S35" s="25">
        <v>0.02</v>
      </c>
      <c r="T35" s="26">
        <f t="shared" si="28"/>
        <v>215381.8835999999</v>
      </c>
      <c r="U35" s="27">
        <f t="shared" si="29"/>
        <v>1.0000000000000004</v>
      </c>
      <c r="V35" s="28">
        <v>10769094.179999996</v>
      </c>
    </row>
    <row r="36" spans="1:22" ht="15">
      <c r="A36" s="23" t="s">
        <v>3</v>
      </c>
      <c r="B36" s="24" t="s">
        <v>16</v>
      </c>
      <c r="C36" s="25"/>
      <c r="D36" s="26">
        <f t="shared" si="20"/>
        <v>0</v>
      </c>
      <c r="E36" s="25"/>
      <c r="F36" s="26">
        <f t="shared" si="21"/>
        <v>0</v>
      </c>
      <c r="G36" s="25"/>
      <c r="H36" s="26">
        <f t="shared" si="22"/>
        <v>0</v>
      </c>
      <c r="I36" s="25"/>
      <c r="J36" s="26">
        <f t="shared" si="23"/>
        <v>0</v>
      </c>
      <c r="K36" s="25"/>
      <c r="L36" s="26">
        <f t="shared" si="24"/>
        <v>0</v>
      </c>
      <c r="M36" s="25"/>
      <c r="N36" s="26">
        <f t="shared" si="25"/>
        <v>0</v>
      </c>
      <c r="O36" s="25"/>
      <c r="P36" s="26">
        <f t="shared" si="26"/>
        <v>0</v>
      </c>
      <c r="Q36" s="25"/>
      <c r="R36" s="26">
        <f t="shared" si="27"/>
        <v>0</v>
      </c>
      <c r="S36" s="25"/>
      <c r="T36" s="26">
        <f t="shared" si="28"/>
        <v>0</v>
      </c>
      <c r="U36" s="27">
        <f t="shared" si="29"/>
        <v>1</v>
      </c>
      <c r="V36" s="28">
        <v>22800490.58</v>
      </c>
    </row>
    <row r="37" spans="1:22" ht="22.5">
      <c r="A37" s="23" t="s">
        <v>4</v>
      </c>
      <c r="B37" s="29" t="s">
        <v>17</v>
      </c>
      <c r="C37" s="25">
        <v>0.07</v>
      </c>
      <c r="D37" s="26">
        <f t="shared" si="20"/>
        <v>5197749.3316</v>
      </c>
      <c r="E37" s="25">
        <v>0.05</v>
      </c>
      <c r="F37" s="26">
        <f t="shared" si="21"/>
        <v>3712678.094</v>
      </c>
      <c r="G37" s="25">
        <v>0.05</v>
      </c>
      <c r="H37" s="26">
        <f t="shared" si="22"/>
        <v>3712678.094</v>
      </c>
      <c r="I37" s="25">
        <v>0.05</v>
      </c>
      <c r="J37" s="26">
        <f t="shared" si="23"/>
        <v>3712678.094</v>
      </c>
      <c r="K37" s="25">
        <v>0.05</v>
      </c>
      <c r="L37" s="26">
        <f t="shared" si="24"/>
        <v>3712678.094</v>
      </c>
      <c r="M37" s="25">
        <v>0.05</v>
      </c>
      <c r="N37" s="26">
        <f t="shared" si="25"/>
        <v>3712678.094</v>
      </c>
      <c r="O37" s="25">
        <v>0.03</v>
      </c>
      <c r="P37" s="26">
        <f t="shared" si="26"/>
        <v>2227606.8564</v>
      </c>
      <c r="Q37" s="25">
        <v>0.03</v>
      </c>
      <c r="R37" s="26">
        <f t="shared" si="27"/>
        <v>2227606.8564</v>
      </c>
      <c r="S37" s="25"/>
      <c r="T37" s="26">
        <f t="shared" si="28"/>
        <v>0</v>
      </c>
      <c r="U37" s="27">
        <f t="shared" si="29"/>
        <v>0.9999999999999999</v>
      </c>
      <c r="V37" s="28">
        <v>74253561.88</v>
      </c>
    </row>
    <row r="38" spans="1:22" ht="15">
      <c r="A38" s="23" t="s">
        <v>5</v>
      </c>
      <c r="B38" s="24" t="s">
        <v>18</v>
      </c>
      <c r="C38" s="25">
        <v>0.3</v>
      </c>
      <c r="D38" s="26">
        <f t="shared" si="20"/>
        <v>479.52</v>
      </c>
      <c r="E38" s="25">
        <v>0.1</v>
      </c>
      <c r="F38" s="26">
        <f t="shared" si="21"/>
        <v>159.84000000000003</v>
      </c>
      <c r="G38" s="25">
        <v>0.1</v>
      </c>
      <c r="H38" s="26">
        <f t="shared" si="22"/>
        <v>159.84000000000003</v>
      </c>
      <c r="I38" s="25">
        <v>0.04</v>
      </c>
      <c r="J38" s="26">
        <f t="shared" si="23"/>
        <v>63.93600000000001</v>
      </c>
      <c r="K38" s="25"/>
      <c r="L38" s="26">
        <f t="shared" si="24"/>
        <v>0</v>
      </c>
      <c r="M38" s="25"/>
      <c r="N38" s="26">
        <f t="shared" si="25"/>
        <v>0</v>
      </c>
      <c r="O38" s="25"/>
      <c r="P38" s="26">
        <f t="shared" si="26"/>
        <v>0</v>
      </c>
      <c r="Q38" s="25"/>
      <c r="R38" s="26">
        <f t="shared" si="27"/>
        <v>0</v>
      </c>
      <c r="S38" s="25"/>
      <c r="T38" s="26">
        <f t="shared" si="28"/>
        <v>0</v>
      </c>
      <c r="U38" s="27">
        <f t="shared" si="29"/>
        <v>1</v>
      </c>
      <c r="V38" s="28">
        <v>1598.4</v>
      </c>
    </row>
    <row r="39" spans="1:22" ht="15">
      <c r="A39" s="23" t="s">
        <v>6</v>
      </c>
      <c r="B39" s="24" t="s">
        <v>19</v>
      </c>
      <c r="C39" s="25"/>
      <c r="D39" s="26">
        <f t="shared" si="20"/>
        <v>0</v>
      </c>
      <c r="E39" s="25"/>
      <c r="F39" s="26">
        <f t="shared" si="21"/>
        <v>0</v>
      </c>
      <c r="G39" s="25"/>
      <c r="H39" s="26">
        <f t="shared" si="22"/>
        <v>0</v>
      </c>
      <c r="I39" s="25">
        <v>0.05</v>
      </c>
      <c r="J39" s="26">
        <f t="shared" si="23"/>
        <v>478020.5014999998</v>
      </c>
      <c r="K39" s="25">
        <v>0.15</v>
      </c>
      <c r="L39" s="26">
        <f t="shared" si="24"/>
        <v>1434061.5044999993</v>
      </c>
      <c r="M39" s="25">
        <v>0.2</v>
      </c>
      <c r="N39" s="26">
        <f t="shared" si="25"/>
        <v>1912082.0059999991</v>
      </c>
      <c r="O39" s="25">
        <v>0.2</v>
      </c>
      <c r="P39" s="26">
        <f t="shared" si="26"/>
        <v>1912082.0059999991</v>
      </c>
      <c r="Q39" s="25">
        <v>0.2</v>
      </c>
      <c r="R39" s="26">
        <f t="shared" si="27"/>
        <v>1912082.0059999991</v>
      </c>
      <c r="S39" s="25">
        <v>0.2</v>
      </c>
      <c r="T39" s="26">
        <f t="shared" si="28"/>
        <v>1912082.0059999991</v>
      </c>
      <c r="U39" s="27">
        <f t="shared" si="29"/>
        <v>1</v>
      </c>
      <c r="V39" s="28">
        <v>9560410.029999996</v>
      </c>
    </row>
    <row r="40" spans="1:22" ht="15">
      <c r="A40" s="23" t="s">
        <v>7</v>
      </c>
      <c r="B40" s="24" t="s">
        <v>20</v>
      </c>
      <c r="C40" s="25"/>
      <c r="D40" s="26">
        <f t="shared" si="20"/>
        <v>0</v>
      </c>
      <c r="E40" s="25">
        <v>0.02</v>
      </c>
      <c r="F40" s="26">
        <f t="shared" si="21"/>
        <v>428304.60160000005</v>
      </c>
      <c r="G40" s="25">
        <v>0.05</v>
      </c>
      <c r="H40" s="26">
        <f t="shared" si="22"/>
        <v>1070761.5040000002</v>
      </c>
      <c r="I40" s="25">
        <v>0.15</v>
      </c>
      <c r="J40" s="26">
        <f t="shared" si="23"/>
        <v>3212284.512</v>
      </c>
      <c r="K40" s="25">
        <v>0.2</v>
      </c>
      <c r="L40" s="26">
        <f t="shared" si="24"/>
        <v>4283046.016000001</v>
      </c>
      <c r="M40" s="25">
        <v>0.2</v>
      </c>
      <c r="N40" s="26">
        <f t="shared" si="25"/>
        <v>4283046.016000001</v>
      </c>
      <c r="O40" s="25">
        <v>0.2</v>
      </c>
      <c r="P40" s="26">
        <f t="shared" si="26"/>
        <v>4283046.016000001</v>
      </c>
      <c r="Q40" s="25">
        <v>0.13</v>
      </c>
      <c r="R40" s="26">
        <f t="shared" si="27"/>
        <v>2783979.9104000004</v>
      </c>
      <c r="S40" s="25">
        <v>0.05</v>
      </c>
      <c r="T40" s="26">
        <f t="shared" si="28"/>
        <v>1070761.5040000002</v>
      </c>
      <c r="U40" s="27">
        <f t="shared" si="29"/>
        <v>1</v>
      </c>
      <c r="V40" s="28">
        <v>21415230.080000002</v>
      </c>
    </row>
    <row r="41" spans="1:22" ht="15">
      <c r="A41" s="23" t="s">
        <v>8</v>
      </c>
      <c r="B41" s="24" t="s">
        <v>21</v>
      </c>
      <c r="C41" s="25"/>
      <c r="D41" s="26">
        <f t="shared" si="20"/>
        <v>0</v>
      </c>
      <c r="E41" s="25"/>
      <c r="F41" s="26">
        <f t="shared" si="21"/>
        <v>0</v>
      </c>
      <c r="G41" s="25"/>
      <c r="H41" s="26">
        <f t="shared" si="22"/>
        <v>0</v>
      </c>
      <c r="I41" s="25"/>
      <c r="J41" s="26">
        <f t="shared" si="23"/>
        <v>0</v>
      </c>
      <c r="K41" s="25"/>
      <c r="L41" s="26">
        <f t="shared" si="24"/>
        <v>0</v>
      </c>
      <c r="M41" s="25"/>
      <c r="N41" s="26">
        <f t="shared" si="25"/>
        <v>0</v>
      </c>
      <c r="O41" s="25">
        <v>0.3</v>
      </c>
      <c r="P41" s="26">
        <f t="shared" si="26"/>
        <v>115492.66200000001</v>
      </c>
      <c r="Q41" s="25">
        <v>0.4</v>
      </c>
      <c r="R41" s="26">
        <f t="shared" si="27"/>
        <v>153990.21600000001</v>
      </c>
      <c r="S41" s="25">
        <v>0.3</v>
      </c>
      <c r="T41" s="26">
        <f t="shared" si="28"/>
        <v>115492.66200000001</v>
      </c>
      <c r="U41" s="27">
        <f t="shared" si="29"/>
        <v>1</v>
      </c>
      <c r="V41" s="28">
        <v>384975.54000000004</v>
      </c>
    </row>
    <row r="42" spans="1:22" ht="15">
      <c r="A42" s="23" t="s">
        <v>9</v>
      </c>
      <c r="B42" s="24" t="s">
        <v>22</v>
      </c>
      <c r="C42" s="25"/>
      <c r="D42" s="26">
        <f t="shared" si="20"/>
        <v>0</v>
      </c>
      <c r="E42" s="25"/>
      <c r="F42" s="26">
        <f t="shared" si="21"/>
        <v>0</v>
      </c>
      <c r="G42" s="25"/>
      <c r="H42" s="26">
        <f t="shared" si="22"/>
        <v>0</v>
      </c>
      <c r="I42" s="25"/>
      <c r="J42" s="26">
        <f t="shared" si="23"/>
        <v>0</v>
      </c>
      <c r="K42" s="25">
        <v>0.1</v>
      </c>
      <c r="L42" s="26">
        <f t="shared" si="24"/>
        <v>67491.87800000001</v>
      </c>
      <c r="M42" s="25">
        <v>0.2</v>
      </c>
      <c r="N42" s="26">
        <f t="shared" si="25"/>
        <v>134983.75600000002</v>
      </c>
      <c r="O42" s="25">
        <v>0.3</v>
      </c>
      <c r="P42" s="26">
        <f t="shared" si="26"/>
        <v>202475.634</v>
      </c>
      <c r="Q42" s="25">
        <v>0.3</v>
      </c>
      <c r="R42" s="26">
        <f t="shared" si="27"/>
        <v>202475.634</v>
      </c>
      <c r="S42" s="25">
        <v>0.1</v>
      </c>
      <c r="T42" s="26">
        <f t="shared" si="28"/>
        <v>67491.87800000001</v>
      </c>
      <c r="U42" s="27">
        <f t="shared" si="29"/>
        <v>0.9999999999999999</v>
      </c>
      <c r="V42" s="28">
        <v>674918.78</v>
      </c>
    </row>
    <row r="43" spans="1:22" ht="15">
      <c r="A43" s="23" t="s">
        <v>10</v>
      </c>
      <c r="B43" s="24" t="s">
        <v>23</v>
      </c>
      <c r="C43" s="25">
        <v>0.2</v>
      </c>
      <c r="D43" s="26">
        <f t="shared" si="20"/>
        <v>102340.48200000005</v>
      </c>
      <c r="E43" s="25">
        <v>0.3</v>
      </c>
      <c r="F43" s="26">
        <f t="shared" si="21"/>
        <v>153510.72300000006</v>
      </c>
      <c r="G43" s="25">
        <v>0.1</v>
      </c>
      <c r="H43" s="26">
        <f t="shared" si="22"/>
        <v>51170.24100000002</v>
      </c>
      <c r="I43" s="25">
        <v>0.05</v>
      </c>
      <c r="J43" s="26">
        <f t="shared" si="23"/>
        <v>25585.12050000001</v>
      </c>
      <c r="K43" s="25">
        <v>0.05</v>
      </c>
      <c r="L43" s="26">
        <f t="shared" si="24"/>
        <v>25585.12050000001</v>
      </c>
      <c r="M43" s="25">
        <v>0.03</v>
      </c>
      <c r="N43" s="26">
        <f t="shared" si="25"/>
        <v>15351.072300000005</v>
      </c>
      <c r="O43" s="25">
        <v>0.02</v>
      </c>
      <c r="P43" s="26">
        <f t="shared" si="26"/>
        <v>10234.048200000005</v>
      </c>
      <c r="Q43" s="25">
        <v>0.01</v>
      </c>
      <c r="R43" s="26">
        <f t="shared" si="27"/>
        <v>5117.024100000002</v>
      </c>
      <c r="S43" s="25"/>
      <c r="T43" s="26">
        <f t="shared" si="28"/>
        <v>0</v>
      </c>
      <c r="U43" s="27">
        <f t="shared" si="29"/>
        <v>1</v>
      </c>
      <c r="V43" s="28">
        <v>511702.4100000002</v>
      </c>
    </row>
    <row r="44" spans="1:22" ht="15">
      <c r="A44" s="23" t="s">
        <v>11</v>
      </c>
      <c r="B44" s="24" t="s">
        <v>24</v>
      </c>
      <c r="C44" s="25">
        <v>0.15</v>
      </c>
      <c r="D44" s="26">
        <f t="shared" si="20"/>
        <v>215149.9140000001</v>
      </c>
      <c r="E44" s="25">
        <v>0.2</v>
      </c>
      <c r="F44" s="26">
        <f t="shared" si="21"/>
        <v>286866.55200000014</v>
      </c>
      <c r="G44" s="25">
        <v>0.3</v>
      </c>
      <c r="H44" s="26">
        <f t="shared" si="22"/>
        <v>430299.8280000002</v>
      </c>
      <c r="I44" s="25">
        <v>0.1</v>
      </c>
      <c r="J44" s="26">
        <f t="shared" si="23"/>
        <v>143433.27600000007</v>
      </c>
      <c r="K44" s="25">
        <v>0.05</v>
      </c>
      <c r="L44" s="26">
        <f t="shared" si="24"/>
        <v>71716.63800000004</v>
      </c>
      <c r="M44" s="25">
        <v>0.05</v>
      </c>
      <c r="N44" s="26">
        <f t="shared" si="25"/>
        <v>71716.63800000004</v>
      </c>
      <c r="O44" s="25">
        <v>0.03</v>
      </c>
      <c r="P44" s="26">
        <f t="shared" si="26"/>
        <v>43029.98280000002</v>
      </c>
      <c r="Q44" s="25">
        <v>0.02</v>
      </c>
      <c r="R44" s="26">
        <f t="shared" si="27"/>
        <v>28686.655200000016</v>
      </c>
      <c r="S44" s="25">
        <v>0.01</v>
      </c>
      <c r="T44" s="26">
        <f t="shared" si="28"/>
        <v>14343.327600000008</v>
      </c>
      <c r="U44" s="27">
        <f t="shared" si="29"/>
        <v>1</v>
      </c>
      <c r="V44" s="28">
        <v>1434332.7600000007</v>
      </c>
    </row>
    <row r="45" spans="1:22" ht="15">
      <c r="A45" s="23" t="s">
        <v>12</v>
      </c>
      <c r="B45" s="24" t="s">
        <v>25</v>
      </c>
      <c r="C45" s="25"/>
      <c r="D45" s="26">
        <f t="shared" si="20"/>
        <v>0</v>
      </c>
      <c r="E45" s="25">
        <v>0.05</v>
      </c>
      <c r="F45" s="26">
        <f t="shared" si="21"/>
        <v>26791.5685</v>
      </c>
      <c r="G45" s="25">
        <v>0.1</v>
      </c>
      <c r="H45" s="26">
        <f t="shared" si="22"/>
        <v>53583.137</v>
      </c>
      <c r="I45" s="25">
        <v>0.1</v>
      </c>
      <c r="J45" s="26">
        <f t="shared" si="23"/>
        <v>53583.137</v>
      </c>
      <c r="K45" s="25">
        <v>0.1</v>
      </c>
      <c r="L45" s="26">
        <f t="shared" si="24"/>
        <v>53583.137</v>
      </c>
      <c r="M45" s="25">
        <v>0.1</v>
      </c>
      <c r="N45" s="26">
        <f t="shared" si="25"/>
        <v>53583.137</v>
      </c>
      <c r="O45" s="25">
        <v>0.15</v>
      </c>
      <c r="P45" s="26">
        <f t="shared" si="26"/>
        <v>80374.7055</v>
      </c>
      <c r="Q45" s="25">
        <v>0.2</v>
      </c>
      <c r="R45" s="26">
        <f t="shared" si="27"/>
        <v>107166.274</v>
      </c>
      <c r="S45" s="25">
        <v>0.2</v>
      </c>
      <c r="T45" s="26">
        <f t="shared" si="28"/>
        <v>107166.274</v>
      </c>
      <c r="U45" s="27">
        <f t="shared" si="29"/>
        <v>1</v>
      </c>
      <c r="V45" s="28">
        <v>535831.37</v>
      </c>
    </row>
    <row r="46" spans="1:22" ht="15">
      <c r="A46" s="23" t="s">
        <v>52</v>
      </c>
      <c r="B46" s="24" t="s">
        <v>53</v>
      </c>
      <c r="C46" s="25">
        <v>0.05</v>
      </c>
      <c r="D46" s="26">
        <f t="shared" si="20"/>
        <v>2823998.6104999995</v>
      </c>
      <c r="E46" s="25">
        <v>0.1</v>
      </c>
      <c r="F46" s="26">
        <f t="shared" si="21"/>
        <v>5647997.220999999</v>
      </c>
      <c r="G46" s="25">
        <v>0.1</v>
      </c>
      <c r="H46" s="26">
        <f t="shared" si="22"/>
        <v>5647997.220999999</v>
      </c>
      <c r="I46" s="25">
        <v>0.1</v>
      </c>
      <c r="J46" s="26">
        <f t="shared" si="23"/>
        <v>5647997.220999999</v>
      </c>
      <c r="K46" s="25">
        <v>0.05</v>
      </c>
      <c r="L46" s="26">
        <f t="shared" si="24"/>
        <v>2823998.6104999995</v>
      </c>
      <c r="M46" s="25">
        <v>0.05</v>
      </c>
      <c r="N46" s="26">
        <f t="shared" si="25"/>
        <v>2823998.6104999995</v>
      </c>
      <c r="O46" s="25">
        <v>0.05</v>
      </c>
      <c r="P46" s="26">
        <f t="shared" si="26"/>
        <v>2823998.6104999995</v>
      </c>
      <c r="Q46" s="25">
        <v>0.05</v>
      </c>
      <c r="R46" s="26">
        <f t="shared" si="27"/>
        <v>2823998.6104999995</v>
      </c>
      <c r="S46" s="25">
        <v>0.05</v>
      </c>
      <c r="T46" s="26">
        <f t="shared" si="28"/>
        <v>2823998.6104999995</v>
      </c>
      <c r="U46" s="27">
        <f t="shared" si="29"/>
        <v>1.0000000000000002</v>
      </c>
      <c r="V46" s="28">
        <v>56479972.209999986</v>
      </c>
    </row>
    <row r="47" spans="1:22" ht="15">
      <c r="A47" s="13"/>
      <c r="B47" s="14"/>
      <c r="C47" s="15"/>
      <c r="D47" s="16"/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  <c r="P47" s="16"/>
      <c r="Q47" s="15"/>
      <c r="R47" s="16"/>
      <c r="S47" s="15"/>
      <c r="T47" s="16"/>
      <c r="U47" s="8"/>
      <c r="V47" s="46"/>
    </row>
    <row r="48" spans="1:22" ht="15">
      <c r="A48" s="54" t="s">
        <v>48</v>
      </c>
      <c r="B48" s="55"/>
      <c r="C48" s="25">
        <f>D48/$V50</f>
        <v>0.044106502929791194</v>
      </c>
      <c r="D48" s="26">
        <f>SUM(D34:D46)</f>
        <v>9050478.07398</v>
      </c>
      <c r="E48" s="25">
        <f>F48/$V50</f>
        <v>0.05344679572827529</v>
      </c>
      <c r="F48" s="26">
        <f>SUM(F34:F46)</f>
        <v>10967068.815979999</v>
      </c>
      <c r="G48" s="25">
        <f>H48/$V50</f>
        <v>0.056908565242035976</v>
      </c>
      <c r="H48" s="26">
        <f>SUM(H34:H46)</f>
        <v>11677410.08088</v>
      </c>
      <c r="I48" s="25">
        <f>J48/$V50</f>
        <v>0.06815145451773301</v>
      </c>
      <c r="J48" s="26">
        <f>SUM(J34:J46)</f>
        <v>13984406.01388</v>
      </c>
      <c r="K48" s="25">
        <f>L48/$V50</f>
        <v>0.06424550707845214</v>
      </c>
      <c r="L48" s="26">
        <f>SUM(L34:L46)</f>
        <v>13182921.21438</v>
      </c>
      <c r="M48" s="25">
        <f>N48/$V50</f>
        <v>0.06674916278973214</v>
      </c>
      <c r="N48" s="26">
        <f>SUM(N34:N46)</f>
        <v>13696661.35732</v>
      </c>
      <c r="O48" s="25">
        <f>P48/$V50</f>
        <v>0.059634666839598956</v>
      </c>
      <c r="P48" s="26">
        <f>SUM(P34:P46)</f>
        <v>12236795.2304</v>
      </c>
      <c r="Q48" s="25">
        <f>R48/$V50</f>
        <v>0.0515028358088542</v>
      </c>
      <c r="R48" s="26">
        <f>SUM(R34:R46)</f>
        <v>10568176.011999998</v>
      </c>
      <c r="S48" s="25">
        <f>T48/$V50</f>
        <v>0.030832560462363125</v>
      </c>
      <c r="T48" s="26">
        <f>SUM(T34:T46)</f>
        <v>6326718.145699998</v>
      </c>
      <c r="U48" s="25"/>
      <c r="V48" s="28"/>
    </row>
    <row r="49" spans="1:22" ht="15">
      <c r="A49" s="54" t="s">
        <v>49</v>
      </c>
      <c r="B49" s="55"/>
      <c r="C49" s="25">
        <f>C48+S27</f>
        <v>0.5485284515329553</v>
      </c>
      <c r="D49" s="26">
        <f>T27+D48</f>
        <v>112555845.36945999</v>
      </c>
      <c r="E49" s="25">
        <f>E48+C49</f>
        <v>0.6019752472612305</v>
      </c>
      <c r="F49" s="26">
        <f>D49+F48</f>
        <v>123522914.18543999</v>
      </c>
      <c r="G49" s="25">
        <f>G48+E49</f>
        <v>0.6588838125032666</v>
      </c>
      <c r="H49" s="26">
        <f>F49+H48</f>
        <v>135200324.26632</v>
      </c>
      <c r="I49" s="25">
        <f>I48+G49</f>
        <v>0.7270352670209995</v>
      </c>
      <c r="J49" s="26">
        <f>H49+J48</f>
        <v>149184730.2802</v>
      </c>
      <c r="K49" s="25">
        <f>K48+I49</f>
        <v>0.7912807740994516</v>
      </c>
      <c r="L49" s="26">
        <f>J49+L48</f>
        <v>162367651.49458</v>
      </c>
      <c r="M49" s="25">
        <f>M48+K49</f>
        <v>0.8580299368891837</v>
      </c>
      <c r="N49" s="26">
        <f>L49+N48</f>
        <v>176064312.8519</v>
      </c>
      <c r="O49" s="25">
        <f>O48+M49</f>
        <v>0.9176646037287827</v>
      </c>
      <c r="P49" s="26">
        <f>N49+P48</f>
        <v>188301108.0823</v>
      </c>
      <c r="Q49" s="25">
        <f>Q48+O49</f>
        <v>0.9691674395376368</v>
      </c>
      <c r="R49" s="26">
        <f>P49+R48</f>
        <v>198869284.0943</v>
      </c>
      <c r="S49" s="25">
        <f>S48+Q49</f>
        <v>1</v>
      </c>
      <c r="T49" s="26">
        <f>R49+T48</f>
        <v>205196002.24</v>
      </c>
      <c r="U49" s="27"/>
      <c r="V49" s="28"/>
    </row>
    <row r="50" spans="1:22" ht="22.5" customHeight="1" thickBot="1">
      <c r="A50" s="52" t="s">
        <v>50</v>
      </c>
      <c r="B50" s="53"/>
      <c r="C50" s="49"/>
      <c r="D50" s="50"/>
      <c r="E50" s="51"/>
      <c r="F50" s="50"/>
      <c r="G50" s="51"/>
      <c r="H50" s="50"/>
      <c r="I50" s="51"/>
      <c r="J50" s="50"/>
      <c r="K50" s="51"/>
      <c r="L50" s="50"/>
      <c r="M50" s="51"/>
      <c r="N50" s="50"/>
      <c r="O50" s="51"/>
      <c r="P50" s="50"/>
      <c r="Q50" s="51"/>
      <c r="R50" s="50"/>
      <c r="S50" s="51"/>
      <c r="T50" s="50"/>
      <c r="U50" s="45"/>
      <c r="V50" s="30">
        <f>SUM(V46,V45,V44,V43,V42,V41,V40,V39,V38,V37,V36,V35,V34)</f>
        <v>205196002.23999998</v>
      </c>
    </row>
    <row r="53" ht="15.75" thickBot="1">
      <c r="V53" s="30">
        <v>170000000</v>
      </c>
    </row>
    <row r="54" ht="15.75" thickBot="1">
      <c r="V54" s="30">
        <f>V50-V53</f>
        <v>35196002.23999998</v>
      </c>
    </row>
  </sheetData>
  <mergeCells count="34">
    <mergeCell ref="A30:A32"/>
    <mergeCell ref="B30:B32"/>
    <mergeCell ref="A48:B48"/>
    <mergeCell ref="A49:B49"/>
    <mergeCell ref="A50:B50"/>
    <mergeCell ref="A2:T2"/>
    <mergeCell ref="C8:T8"/>
    <mergeCell ref="A3:V3"/>
    <mergeCell ref="A4:V4"/>
    <mergeCell ref="U8:V9"/>
    <mergeCell ref="G9:H9"/>
    <mergeCell ref="I9:J9"/>
    <mergeCell ref="K9:L9"/>
    <mergeCell ref="M9:N9"/>
    <mergeCell ref="O9:P9"/>
    <mergeCell ref="Q9:R9"/>
    <mergeCell ref="S9:T9"/>
    <mergeCell ref="M31:N31"/>
    <mergeCell ref="O31:P31"/>
    <mergeCell ref="Q31:R31"/>
    <mergeCell ref="S31:T31"/>
    <mergeCell ref="U30:V31"/>
    <mergeCell ref="C31:D31"/>
    <mergeCell ref="E31:F31"/>
    <mergeCell ref="G31:H31"/>
    <mergeCell ref="I31:J31"/>
    <mergeCell ref="K31:L31"/>
    <mergeCell ref="A28:B28"/>
    <mergeCell ref="A26:B26"/>
    <mergeCell ref="A27:B27"/>
    <mergeCell ref="C9:D9"/>
    <mergeCell ref="E9:F9"/>
    <mergeCell ref="A8:A10"/>
    <mergeCell ref="B8:B10"/>
  </mergeCells>
  <printOptions horizontalCentered="1" verticalCentered="1"/>
  <pageMargins left="0.11811023622047245" right="0.11811023622047245" top="0.15748031496062992" bottom="0.15748031496062992" header="0.1968503937007874" footer="0.11811023622047245"/>
  <pageSetup horizontalDpi="1200" verticalDpi="1200" orientation="landscape" paperSize="9" scale="58" r:id="rId2"/>
  <rowBreaks count="1" manualBreakCount="1">
    <brk id="28" max="16383" man="1"/>
  </rowBreaks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HHB-Bruno Jannotti Muller</dc:creator>
  <cp:keywords/>
  <dc:description/>
  <cp:lastModifiedBy>hhbcisglene</cp:lastModifiedBy>
  <cp:lastPrinted>2011-09-27T13:32:51Z</cp:lastPrinted>
  <dcterms:created xsi:type="dcterms:W3CDTF">2011-05-23T17:52:52Z</dcterms:created>
  <dcterms:modified xsi:type="dcterms:W3CDTF">2011-09-27T13:33:21Z</dcterms:modified>
  <cp:category/>
  <cp:version/>
  <cp:contentType/>
  <cp:contentStatus/>
</cp:coreProperties>
</file>